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150FFAE3-F009-4E36-A737-4E87E933E8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e ja reovee progno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C27" i="3"/>
  <c r="C21" i="3" l="1"/>
  <c r="C20" i="3" s="1"/>
  <c r="D21" i="3"/>
  <c r="F24" i="3"/>
  <c r="D28" i="3"/>
  <c r="D27" i="3" s="1"/>
  <c r="E24" i="3"/>
  <c r="D20" i="3"/>
  <c r="D31" i="3"/>
  <c r="E31" i="3" s="1"/>
  <c r="E32" i="3"/>
  <c r="H32" i="3" s="1"/>
  <c r="H24" i="3"/>
  <c r="I24" i="3" s="1"/>
  <c r="J24" i="3" s="1"/>
  <c r="K24" i="3" s="1"/>
  <c r="L24" i="3" s="1"/>
  <c r="M24" i="3" s="1"/>
  <c r="N24" i="3" s="1"/>
  <c r="O24" i="3" s="1"/>
  <c r="P24" i="3" s="1"/>
  <c r="Q24" i="3" s="1"/>
  <c r="E21" i="3" l="1"/>
  <c r="O32" i="3"/>
  <c r="N32" i="3"/>
  <c r="E30" i="3"/>
  <c r="F31" i="3"/>
  <c r="M32" i="3"/>
  <c r="L32" i="3"/>
  <c r="F32" i="3"/>
  <c r="J32" i="3"/>
  <c r="Q32" i="3"/>
  <c r="I32" i="3"/>
  <c r="K32" i="3"/>
  <c r="G32" i="3"/>
  <c r="P32" i="3"/>
  <c r="C29" i="3"/>
  <c r="D12" i="3"/>
  <c r="F21" i="3" l="1"/>
  <c r="F30" i="3"/>
  <c r="G31" i="3"/>
  <c r="G21" i="3" l="1"/>
  <c r="G30" i="3"/>
  <c r="H31" i="3"/>
  <c r="H21" i="3" l="1"/>
  <c r="H30" i="3"/>
  <c r="I31" i="3"/>
  <c r="C33" i="3"/>
  <c r="C25" i="3" s="1"/>
  <c r="C12" i="3"/>
  <c r="D33" i="3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E18" i="3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I21" i="3" l="1"/>
  <c r="J31" i="3"/>
  <c r="I30" i="3"/>
  <c r="D10" i="3"/>
  <c r="E10" i="3" s="1"/>
  <c r="F10" i="3" s="1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J21" i="3" l="1"/>
  <c r="J30" i="3"/>
  <c r="K31" i="3"/>
  <c r="G10" i="3"/>
  <c r="K21" i="3" l="1"/>
  <c r="L31" i="3"/>
  <c r="K30" i="3"/>
  <c r="H10" i="3"/>
  <c r="L21" i="3" l="1"/>
  <c r="L30" i="3"/>
  <c r="M31" i="3"/>
  <c r="I10" i="3"/>
  <c r="J10" i="3" s="1"/>
  <c r="K10" i="3" s="1"/>
  <c r="L10" i="3" s="1"/>
  <c r="M10" i="3" s="1"/>
  <c r="M21" i="3" l="1"/>
  <c r="N31" i="3"/>
  <c r="M30" i="3"/>
  <c r="N10" i="3"/>
  <c r="N21" i="3" l="1"/>
  <c r="O31" i="3"/>
  <c r="N30" i="3"/>
  <c r="O10" i="3"/>
  <c r="O21" i="3" l="1"/>
  <c r="P31" i="3"/>
  <c r="O30" i="3"/>
  <c r="P10" i="3"/>
  <c r="P21" i="3" l="1"/>
  <c r="Q31" i="3"/>
  <c r="Q30" i="3" s="1"/>
  <c r="P30" i="3"/>
  <c r="Q10" i="3"/>
  <c r="Q21" i="3" l="1"/>
  <c r="D8" i="3"/>
  <c r="E8" i="3" s="1"/>
  <c r="F8" i="3" s="1"/>
  <c r="C8" i="3"/>
  <c r="G8" i="3" l="1"/>
  <c r="H8" i="3" s="1"/>
  <c r="I8" i="3" s="1"/>
  <c r="E5" i="3"/>
  <c r="E4" i="3"/>
  <c r="F4" i="3" s="1"/>
  <c r="D6" i="3"/>
  <c r="C6" i="3" s="1"/>
  <c r="J8" i="3" l="1"/>
  <c r="K8" i="3" s="1"/>
  <c r="L8" i="3" s="1"/>
  <c r="M8" i="3" s="1"/>
  <c r="N8" i="3" s="1"/>
  <c r="O8" i="3" s="1"/>
  <c r="P8" i="3" s="1"/>
  <c r="Q8" i="3" s="1"/>
  <c r="G4" i="3"/>
  <c r="H4" i="3" s="1"/>
  <c r="I4" i="3" s="1"/>
  <c r="J4" i="3" s="1"/>
  <c r="K4" i="3" s="1"/>
  <c r="L4" i="3" s="1"/>
  <c r="M4" i="3" s="1"/>
  <c r="N4" i="3" s="1"/>
  <c r="O4" i="3" s="1"/>
  <c r="P4" i="3" s="1"/>
  <c r="Q4" i="3" s="1"/>
  <c r="E6" i="3"/>
  <c r="E9" i="3"/>
  <c r="E7" i="3" s="1"/>
  <c r="C10" i="3"/>
  <c r="F5" i="3"/>
  <c r="F9" i="3" l="1"/>
  <c r="F7" i="3" s="1"/>
  <c r="G5" i="3"/>
  <c r="H5" i="3" s="1"/>
  <c r="F6" i="3"/>
  <c r="D22" i="3"/>
  <c r="C22" i="3" s="1"/>
  <c r="E19" i="3"/>
  <c r="D29" i="3"/>
  <c r="E29" i="3" s="1"/>
  <c r="E28" i="3" s="1"/>
  <c r="F19" i="3" l="1"/>
  <c r="G19" i="3" s="1"/>
  <c r="H19" i="3" s="1"/>
  <c r="I19" i="3" s="1"/>
  <c r="I20" i="3" s="1"/>
  <c r="E20" i="3"/>
  <c r="E27" i="3" s="1"/>
  <c r="F29" i="3"/>
  <c r="G9" i="3"/>
  <c r="G7" i="3" s="1"/>
  <c r="G6" i="3"/>
  <c r="G29" i="3" l="1"/>
  <c r="F28" i="3"/>
  <c r="F20" i="3"/>
  <c r="F27" i="3" s="1"/>
  <c r="H9" i="3"/>
  <c r="H7" i="3" s="1"/>
  <c r="I5" i="3"/>
  <c r="J5" i="3" s="1"/>
  <c r="K5" i="3" s="1"/>
  <c r="H6" i="3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L5" i="3" l="1"/>
  <c r="M5" i="3" s="1"/>
  <c r="N5" i="3" s="1"/>
  <c r="O5" i="3" s="1"/>
  <c r="P5" i="3" s="1"/>
  <c r="Q5" i="3" s="1"/>
  <c r="H29" i="3"/>
  <c r="G28" i="3"/>
  <c r="G20" i="3"/>
  <c r="G27" i="3" s="1"/>
  <c r="I9" i="3"/>
  <c r="I7" i="3" s="1"/>
  <c r="I6" i="3"/>
  <c r="E12" i="3"/>
  <c r="I29" i="3" l="1"/>
  <c r="H28" i="3"/>
  <c r="H20" i="3"/>
  <c r="H27" i="3" s="1"/>
  <c r="J9" i="3"/>
  <c r="J7" i="3" s="1"/>
  <c r="J6" i="3"/>
  <c r="F12" i="3"/>
  <c r="J29" i="3" l="1"/>
  <c r="I28" i="3"/>
  <c r="K6" i="3"/>
  <c r="K9" i="3"/>
  <c r="K7" i="3" s="1"/>
  <c r="G12" i="3"/>
  <c r="K29" i="3" l="1"/>
  <c r="J28" i="3"/>
  <c r="L9" i="3"/>
  <c r="L7" i="3" s="1"/>
  <c r="L6" i="3"/>
  <c r="H12" i="3"/>
  <c r="L29" i="3" l="1"/>
  <c r="K28" i="3"/>
  <c r="M6" i="3"/>
  <c r="M9" i="3"/>
  <c r="M7" i="3" s="1"/>
  <c r="I12" i="3"/>
  <c r="M29" i="3" l="1"/>
  <c r="L28" i="3"/>
  <c r="N9" i="3"/>
  <c r="N7" i="3" s="1"/>
  <c r="N6" i="3"/>
  <c r="J12" i="3"/>
  <c r="N29" i="3" l="1"/>
  <c r="M28" i="3"/>
  <c r="O9" i="3"/>
  <c r="O7" i="3" s="1"/>
  <c r="O6" i="3"/>
  <c r="K12" i="3"/>
  <c r="O29" i="3" l="1"/>
  <c r="N28" i="3"/>
  <c r="P9" i="3"/>
  <c r="P7" i="3" s="1"/>
  <c r="P6" i="3"/>
  <c r="L12" i="3"/>
  <c r="P29" i="3" l="1"/>
  <c r="O28" i="3"/>
  <c r="Q9" i="3"/>
  <c r="Q7" i="3" s="1"/>
  <c r="Q6" i="3"/>
  <c r="M12" i="3"/>
  <c r="Q29" i="3" l="1"/>
  <c r="Q28" i="3" s="1"/>
  <c r="P28" i="3"/>
  <c r="N12" i="3"/>
  <c r="O12" i="3" l="1"/>
  <c r="Q12" i="3" l="1"/>
  <c r="P12" i="3"/>
  <c r="G22" i="3" l="1"/>
  <c r="H26" i="3"/>
  <c r="H23" i="3" s="1"/>
  <c r="H22" i="3"/>
  <c r="F22" i="3"/>
  <c r="G26" i="3"/>
  <c r="G23" i="3" s="1"/>
  <c r="F26" i="3"/>
  <c r="F23" i="3" s="1"/>
  <c r="E26" i="3"/>
  <c r="E23" i="3" s="1"/>
  <c r="E22" i="3"/>
  <c r="E33" i="3" l="1"/>
  <c r="F33" i="3"/>
  <c r="G33" i="3"/>
  <c r="H33" i="3"/>
  <c r="I26" i="3"/>
  <c r="I33" i="3" s="1"/>
  <c r="I23" i="3"/>
  <c r="J19" i="3"/>
  <c r="K19" i="3" s="1"/>
  <c r="L19" i="3" s="1"/>
  <c r="I27" i="3"/>
  <c r="I22" i="3"/>
  <c r="J26" i="3" l="1"/>
  <c r="J23" i="3" s="1"/>
  <c r="K20" i="3"/>
  <c r="K27" i="3" s="1"/>
  <c r="K26" i="3"/>
  <c r="K22" i="3"/>
  <c r="J33" i="3"/>
  <c r="J20" i="3"/>
  <c r="J27" i="3" s="1"/>
  <c r="J22" i="3"/>
  <c r="M19" i="3" l="1"/>
  <c r="L26" i="3"/>
  <c r="L20" i="3"/>
  <c r="L27" i="3" s="1"/>
  <c r="L22" i="3"/>
  <c r="K33" i="3"/>
  <c r="K23" i="3"/>
  <c r="L33" i="3" l="1"/>
  <c r="L23" i="3"/>
  <c r="M22" i="3"/>
  <c r="N19" i="3"/>
  <c r="M20" i="3"/>
  <c r="M27" i="3" s="1"/>
  <c r="M26" i="3"/>
  <c r="M33" i="3" l="1"/>
  <c r="M23" i="3"/>
  <c r="N26" i="3"/>
  <c r="O19" i="3"/>
  <c r="N22" i="3"/>
  <c r="N20" i="3"/>
  <c r="N27" i="3" s="1"/>
  <c r="O26" i="3" l="1"/>
  <c r="O20" i="3"/>
  <c r="O27" i="3" s="1"/>
  <c r="O22" i="3"/>
  <c r="P19" i="3"/>
  <c r="Q19" i="3" s="1"/>
  <c r="N33" i="3"/>
  <c r="N23" i="3"/>
  <c r="P22" i="3" l="1"/>
  <c r="P20" i="3"/>
  <c r="P27" i="3" s="1"/>
  <c r="P26" i="3"/>
  <c r="O23" i="3"/>
  <c r="O33" i="3"/>
  <c r="Q26" i="3" l="1"/>
  <c r="Q22" i="3"/>
  <c r="Q20" i="3"/>
  <c r="Q27" i="3" s="1"/>
  <c r="P33" i="3"/>
  <c r="P23" i="3"/>
  <c r="Q23" i="3" l="1"/>
  <c r="Q33" i="3"/>
</calcChain>
</file>

<file path=xl/sharedStrings.xml><?xml version="1.0" encoding="utf-8"?>
<sst xmlns="http://schemas.openxmlformats.org/spreadsheetml/2006/main" count="65" uniqueCount="23">
  <si>
    <t>rahvastikumuuduskoef.</t>
  </si>
  <si>
    <t>aasta</t>
  </si>
  <si>
    <t>baasaasta</t>
  </si>
  <si>
    <t>prognoos</t>
  </si>
  <si>
    <t>VEEVARUSTUSEGA ASULATE ELANIKUD</t>
  </si>
  <si>
    <t>VEEVARUSTUSEGA ASULATE VEETARBIJAD</t>
  </si>
  <si>
    <r>
      <t>ASULATE VEEVÕTT (M</t>
    </r>
    <r>
      <rPr>
        <b/>
        <sz val="11"/>
        <color theme="1"/>
        <rFont val="Calibri"/>
        <family val="2"/>
        <charset val="186"/>
      </rPr>
      <t>³)</t>
    </r>
  </si>
  <si>
    <t>MÜÜGIVALISE VEE MÄÄR (%)</t>
  </si>
  <si>
    <t>KESKMINE LIITUMISMÄÄR ASULATES</t>
  </si>
  <si>
    <t>Piirkonna keskmine ühiktarbimine</t>
  </si>
  <si>
    <t>REOVEEPUHASTUSTEENUSE MÜÜGIMAHT KOKKU (M³)</t>
  </si>
  <si>
    <t>VEETEENUSE MÜÜGIMAHT KOKKU (M³)</t>
  </si>
  <si>
    <t>INFILTRATSIOONI MÄÄR (%)</t>
  </si>
  <si>
    <t>REOVEESÜSTEEMIGA ASULATE ELANIKUD</t>
  </si>
  <si>
    <t>ASULATE REOVEETARBIJAD</t>
  </si>
  <si>
    <r>
      <t>Müük elanikele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</si>
  <si>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r>
      <t>Müük jur isikutele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</si>
  <si>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r>
      <t>ASULATE REOVESI ETTEVÕTTE REOVEEPUHASTEISSE (M</t>
    </r>
    <r>
      <rPr>
        <b/>
        <sz val="11"/>
        <color theme="1"/>
        <rFont val="Calibri"/>
        <family val="2"/>
        <charset val="186"/>
      </rPr>
      <t>³)</t>
    </r>
  </si>
  <si>
    <t>REOVEEPUHASTUSTEENUSE OST TEISTELT ETTEVÕTETELT</t>
  </si>
  <si>
    <t>sh Järva-Jaani alev</t>
  </si>
  <si>
    <t>sh asulad va Järva-Jaani alev</t>
  </si>
  <si>
    <t>AS JÄRVA HALDUS TEENUSPIIRKONDADE VEETEENUSE TARBIMINE JA TOOTMINE</t>
  </si>
  <si>
    <t>AS JÄRVA HALDUS TEENUSPIIRKONDADE REOVEETEENUSE TARBIMINE JA TOOTMINE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</si>
</sst>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2" applyFont="1" applyBorder="1" applyAlignment="1">
      <alignment horizontal="center" vertical="center"/>
    </xf>
    <xf numFmtId="1" fontId="0" fillId="0" borderId="0" xfId="0" applyNumberFormat="1"/>
    <xf numFmtId="0" fontId="5" fillId="0" borderId="1" xfId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2" fillId="0" borderId="1" xfId="2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tabSelected="1" workbookViewId="0">
      <selection activeCell="F28" sqref="F28"/>
    </sheetView>
  </sheetViews>
  <sheetFormatPr defaultRowHeight="14.5" x14ac:dyDescent="0.35"/>
  <cols>
    <col min="1" max="1" width="24.90625" customWidth="1"/>
    <col min="2" max="2" width="53.90625" customWidth="1"/>
    <col min="6" max="6" width="9.453125" bestFit="1" customWidth="1"/>
    <col min="18" max="18" width="20.90625" customWidth="1"/>
  </cols>
  <sheetData>
    <row r="1" spans="1:18" x14ac:dyDescent="0.35">
      <c r="A1" s="24" t="s">
        <v>21</v>
      </c>
      <c r="B1" s="24"/>
      <c r="C1" s="17" t="s">
        <v>2</v>
      </c>
      <c r="D1" s="9" t="s">
        <v>2</v>
      </c>
      <c r="E1" s="3" t="s">
        <v>3</v>
      </c>
      <c r="F1" s="3" t="s">
        <v>3</v>
      </c>
      <c r="G1" s="3" t="s">
        <v>3</v>
      </c>
      <c r="H1" s="3" t="s">
        <v>3</v>
      </c>
      <c r="I1" s="3" t="s">
        <v>3</v>
      </c>
      <c r="J1" s="3" t="s">
        <v>3</v>
      </c>
      <c r="K1" s="3" t="s">
        <v>3</v>
      </c>
      <c r="L1" s="3" t="s">
        <v>3</v>
      </c>
      <c r="M1" s="3" t="s">
        <v>3</v>
      </c>
      <c r="N1" s="3" t="s">
        <v>3</v>
      </c>
      <c r="O1" s="3" t="s">
        <v>3</v>
      </c>
      <c r="P1" s="3" t="s">
        <v>3</v>
      </c>
      <c r="Q1" s="3" t="s">
        <v>3</v>
      </c>
      <c r="R1" s="1"/>
    </row>
    <row r="2" spans="1:18" x14ac:dyDescent="0.35">
      <c r="A2" s="2"/>
      <c r="B2" s="3" t="s">
        <v>1</v>
      </c>
      <c r="C2" s="18">
        <v>2023</v>
      </c>
      <c r="D2" s="18">
        <f>C2+1</f>
        <v>2024</v>
      </c>
      <c r="E2" s="7">
        <f t="shared" ref="E2:Q2" si="0">D2+1</f>
        <v>2025</v>
      </c>
      <c r="F2" s="7">
        <f t="shared" si="0"/>
        <v>2026</v>
      </c>
      <c r="G2" s="7">
        <f t="shared" si="0"/>
        <v>2027</v>
      </c>
      <c r="H2" s="7">
        <f t="shared" si="0"/>
        <v>2028</v>
      </c>
      <c r="I2" s="7">
        <f t="shared" si="0"/>
        <v>2029</v>
      </c>
      <c r="J2" s="7">
        <f t="shared" si="0"/>
        <v>2030</v>
      </c>
      <c r="K2" s="7">
        <f t="shared" si="0"/>
        <v>2031</v>
      </c>
      <c r="L2" s="7">
        <f t="shared" si="0"/>
        <v>2032</v>
      </c>
      <c r="M2" s="7">
        <f t="shared" si="0"/>
        <v>2033</v>
      </c>
      <c r="N2" s="7">
        <f t="shared" si="0"/>
        <v>2034</v>
      </c>
      <c r="O2" s="7">
        <f t="shared" si="0"/>
        <v>2035</v>
      </c>
      <c r="P2" s="7">
        <f t="shared" si="0"/>
        <v>2036</v>
      </c>
      <c r="Q2" s="7">
        <f t="shared" si="0"/>
        <v>2037</v>
      </c>
      <c r="R2" s="1"/>
    </row>
    <row r="3" spans="1:18" x14ac:dyDescent="0.35">
      <c r="A3" s="5"/>
      <c r="B3" s="3" t="s">
        <v>0</v>
      </c>
      <c r="C3" s="19" t="s">
        <v>2</v>
      </c>
      <c r="D3" s="19" t="s">
        <v>2</v>
      </c>
      <c r="E3" s="13">
        <v>0.99345166866108225</v>
      </c>
      <c r="F3" s="13">
        <v>0.99304045237059591</v>
      </c>
      <c r="G3" s="13">
        <v>0.99289059604434116</v>
      </c>
      <c r="H3" s="13">
        <v>0.9928057553956835</v>
      </c>
      <c r="I3" s="13">
        <v>0.99265108012031722</v>
      </c>
      <c r="J3" s="13">
        <v>0.99266554182018529</v>
      </c>
      <c r="K3" s="13">
        <v>0.99261135007631474</v>
      </c>
      <c r="L3" s="13">
        <v>0.9924864581513192</v>
      </c>
      <c r="M3" s="13">
        <v>0.99260563380281686</v>
      </c>
      <c r="N3" s="13">
        <v>0.99255054984036895</v>
      </c>
      <c r="O3" s="13">
        <v>0.99256611865618294</v>
      </c>
      <c r="P3" s="13">
        <v>0.99265447213020308</v>
      </c>
      <c r="Q3" s="13">
        <v>0.99256384213580962</v>
      </c>
      <c r="R3" s="1"/>
    </row>
    <row r="4" spans="1:18" x14ac:dyDescent="0.35">
      <c r="A4" s="2"/>
      <c r="B4" s="5" t="s">
        <v>4</v>
      </c>
      <c r="C4" s="6">
        <v>3548</v>
      </c>
      <c r="D4" s="6">
        <v>3510</v>
      </c>
      <c r="E4" s="4">
        <f>D4*E3</f>
        <v>3487.0153570003986</v>
      </c>
      <c r="F4" s="4">
        <f t="shared" ref="F4:Q4" si="1">E4*F3</f>
        <v>3462.7473075388907</v>
      </c>
      <c r="G4" s="4">
        <f>F4*G3</f>
        <v>3438.1292381332269</v>
      </c>
      <c r="H4" s="4">
        <f t="shared" si="1"/>
        <v>3413.3944954128442</v>
      </c>
      <c r="I4" s="4">
        <f t="shared" si="1"/>
        <v>3388.3097327483051</v>
      </c>
      <c r="J4" s="4">
        <f t="shared" si="1"/>
        <v>3363.4583167132037</v>
      </c>
      <c r="K4" s="4">
        <f t="shared" si="1"/>
        <v>3338.6069006781022</v>
      </c>
      <c r="L4" s="4">
        <f t="shared" si="1"/>
        <v>3313.5221380135627</v>
      </c>
      <c r="M4" s="4">
        <f t="shared" si="1"/>
        <v>3289.0207419226172</v>
      </c>
      <c r="N4" s="4">
        <f t="shared" si="1"/>
        <v>3264.5193458316717</v>
      </c>
      <c r="O4" s="4">
        <f t="shared" si="1"/>
        <v>3240.2512963701638</v>
      </c>
      <c r="P4" s="4">
        <f t="shared" si="1"/>
        <v>3216.4499401675312</v>
      </c>
      <c r="Q4" s="4">
        <f t="shared" si="1"/>
        <v>3192.5319106501797</v>
      </c>
      <c r="R4" s="1"/>
    </row>
    <row r="5" spans="1:18" x14ac:dyDescent="0.35">
      <c r="A5" s="2"/>
      <c r="B5" s="5" t="s">
        <v>5</v>
      </c>
      <c r="C5" s="6">
        <v>3054</v>
      </c>
      <c r="D5" s="6">
        <v>3017</v>
      </c>
      <c r="E5" s="4">
        <f>D5*E3</f>
        <v>2997.2436843504852</v>
      </c>
      <c r="F5" s="4">
        <f t="shared" ref="F5:I5" si="2">E5*F3</f>
        <v>2976.3842241723173</v>
      </c>
      <c r="G5" s="4">
        <f t="shared" si="2"/>
        <v>2955.2239063954262</v>
      </c>
      <c r="H5" s="7">
        <f>G5*H3</f>
        <v>2933.9633027522937</v>
      </c>
      <c r="I5" s="4">
        <f t="shared" si="2"/>
        <v>2912.4018415104374</v>
      </c>
      <c r="J5" s="4">
        <f>I5*J3</f>
        <v>2891.0409520010639</v>
      </c>
      <c r="K5" s="4">
        <f t="shared" ref="K5:P5" si="3">J5*K3</f>
        <v>2869.6800624916905</v>
      </c>
      <c r="L5" s="4">
        <f>K5*L3+11</f>
        <v>2859.1186012498342</v>
      </c>
      <c r="M5" s="4">
        <f t="shared" si="3"/>
        <v>2837.9772313110147</v>
      </c>
      <c r="N5" s="4">
        <f t="shared" si="3"/>
        <v>2816.8358613721957</v>
      </c>
      <c r="O5" s="4">
        <f t="shared" si="3"/>
        <v>2795.8958378137463</v>
      </c>
      <c r="P5" s="4">
        <f t="shared" si="3"/>
        <v>2775.3585070160361</v>
      </c>
      <c r="Q5" s="4">
        <f>P5*Q3+37</f>
        <v>2791.7205030281411</v>
      </c>
      <c r="R5" s="1"/>
    </row>
    <row r="6" spans="1:18" x14ac:dyDescent="0.35">
      <c r="A6" s="2"/>
      <c r="B6" s="5" t="s">
        <v>8</v>
      </c>
      <c r="C6" s="12">
        <f>D6</f>
        <v>0.85954415954415953</v>
      </c>
      <c r="D6" s="12">
        <f>D5/D4</f>
        <v>0.85954415954415953</v>
      </c>
      <c r="E6" s="14">
        <f t="shared" ref="E6:Q6" si="4">E5/E4</f>
        <v>0.85954415954415964</v>
      </c>
      <c r="F6" s="14">
        <f t="shared" si="4"/>
        <v>0.85954415954415964</v>
      </c>
      <c r="G6" s="14">
        <f t="shared" si="4"/>
        <v>0.85954415954415964</v>
      </c>
      <c r="H6" s="14">
        <f t="shared" si="4"/>
        <v>0.85954415954415953</v>
      </c>
      <c r="I6" s="14">
        <f t="shared" si="4"/>
        <v>0.85954415954415941</v>
      </c>
      <c r="J6" s="14">
        <f t="shared" si="4"/>
        <v>0.85954415954415941</v>
      </c>
      <c r="K6" s="14">
        <f t="shared" si="4"/>
        <v>0.85954415954415953</v>
      </c>
      <c r="L6" s="14">
        <f t="shared" si="4"/>
        <v>0.86286388989205887</v>
      </c>
      <c r="M6" s="14">
        <f t="shared" si="4"/>
        <v>0.86286388989205887</v>
      </c>
      <c r="N6" s="14">
        <f t="shared" si="4"/>
        <v>0.86286388989205887</v>
      </c>
      <c r="O6" s="14">
        <f t="shared" si="4"/>
        <v>0.86286388989205898</v>
      </c>
      <c r="P6" s="14">
        <f t="shared" si="4"/>
        <v>0.86286388989205898</v>
      </c>
      <c r="Q6" s="14">
        <f t="shared" si="4"/>
        <v>0.87445343732197467</v>
      </c>
      <c r="R6" s="1"/>
    </row>
    <row r="7" spans="1:18" x14ac:dyDescent="0.35">
      <c r="A7" s="2"/>
      <c r="B7" s="5" t="s">
        <v>6</v>
      </c>
      <c r="C7" s="6">
        <v>120527</v>
      </c>
      <c r="D7" s="6">
        <v>119141</v>
      </c>
      <c r="E7" s="4">
        <f>(E9+E11)/(1-E8)</f>
        <v>118564.35463878662</v>
      </c>
      <c r="F7" s="4">
        <f t="shared" ref="F7:Q7" si="5">(F9+F11)/(1-F8)</f>
        <v>117955.51080562732</v>
      </c>
      <c r="G7" s="4">
        <f t="shared" si="5"/>
        <v>115941.82259561015</v>
      </c>
      <c r="H7" s="4">
        <f t="shared" si="5"/>
        <v>115328.65343664998</v>
      </c>
      <c r="I7" s="4">
        <f t="shared" si="5"/>
        <v>114706.80735562906</v>
      </c>
      <c r="J7" s="4">
        <f t="shared" si="5"/>
        <v>113416.0450434082</v>
      </c>
      <c r="K7" s="4">
        <f t="shared" si="5"/>
        <v>112803.62679275768</v>
      </c>
      <c r="L7" s="4">
        <f t="shared" si="5"/>
        <v>112500.8289333702</v>
      </c>
      <c r="M7" s="4">
        <f t="shared" si="5"/>
        <v>111894.70432472009</v>
      </c>
      <c r="N7" s="4">
        <f t="shared" si="5"/>
        <v>111288.57971606999</v>
      </c>
      <c r="O7" s="4">
        <f t="shared" si="5"/>
        <v>110688.22772274035</v>
      </c>
      <c r="P7" s="4">
        <f t="shared" si="5"/>
        <v>109452.15146763195</v>
      </c>
      <c r="Q7" s="4">
        <f t="shared" si="5"/>
        <v>109918.4932640546</v>
      </c>
      <c r="R7" s="1"/>
    </row>
    <row r="8" spans="1:18" ht="16.75" customHeight="1" x14ac:dyDescent="0.35">
      <c r="A8" s="2"/>
      <c r="B8" s="11" t="s">
        <v>7</v>
      </c>
      <c r="C8" s="8">
        <f>(C7-C12)/C7</f>
        <v>0.18401130037253052</v>
      </c>
      <c r="D8" s="8">
        <f>(D7-D12)/D7</f>
        <v>0.16950864941539862</v>
      </c>
      <c r="E8" s="15">
        <f>D8</f>
        <v>0.16950864941539862</v>
      </c>
      <c r="F8" s="15">
        <f t="shared" ref="F8:Q8" si="6">E8</f>
        <v>0.16950864941539862</v>
      </c>
      <c r="G8" s="15">
        <f>F8-1%</f>
        <v>0.15950864941539861</v>
      </c>
      <c r="H8" s="15">
        <f t="shared" si="6"/>
        <v>0.15950864941539861</v>
      </c>
      <c r="I8" s="15">
        <f t="shared" si="6"/>
        <v>0.15950864941539861</v>
      </c>
      <c r="J8" s="15">
        <f>I8-0.5%</f>
        <v>0.1545086494153986</v>
      </c>
      <c r="K8" s="15">
        <f t="shared" si="6"/>
        <v>0.1545086494153986</v>
      </c>
      <c r="L8" s="15">
        <f t="shared" si="6"/>
        <v>0.1545086494153986</v>
      </c>
      <c r="M8" s="15">
        <f t="shared" si="6"/>
        <v>0.1545086494153986</v>
      </c>
      <c r="N8" s="15">
        <f t="shared" si="6"/>
        <v>0.1545086494153986</v>
      </c>
      <c r="O8" s="15">
        <f t="shared" si="6"/>
        <v>0.1545086494153986</v>
      </c>
      <c r="P8" s="15">
        <f>O8-0.5%</f>
        <v>0.1495086494153986</v>
      </c>
      <c r="Q8" s="15">
        <f t="shared" si="6"/>
        <v>0.1495086494153986</v>
      </c>
      <c r="R8" s="1"/>
    </row>
    <row r="9" spans="1:18" x14ac:dyDescent="0.35">
      <c r="A9" s="2"/>
      <c r="B9" s="9" t="s">
        <v>15</v>
      </c>
      <c r="C9" s="10">
        <v>73844.27</v>
      </c>
      <c r="D9" s="10">
        <v>73132.98</v>
      </c>
      <c r="E9" s="4">
        <f>E5*E10/1000*365</f>
        <v>72654.081015157557</v>
      </c>
      <c r="F9" s="4">
        <f t="shared" ref="F9:Q9" si="7">F5*F10/1000*365</f>
        <v>72148.441477861983</v>
      </c>
      <c r="G9" s="4">
        <f t="shared" si="7"/>
        <v>71635.509062624638</v>
      </c>
      <c r="H9" s="4">
        <f t="shared" si="7"/>
        <v>71120.145688073389</v>
      </c>
      <c r="I9" s="4">
        <f t="shared" si="7"/>
        <v>70597.48943558037</v>
      </c>
      <c r="J9" s="4">
        <f t="shared" si="7"/>
        <v>70079.695101715188</v>
      </c>
      <c r="K9" s="4">
        <f t="shared" si="7"/>
        <v>69561.90076785002</v>
      </c>
      <c r="L9" s="4">
        <f t="shared" si="7"/>
        <v>69305.88779676237</v>
      </c>
      <c r="M9" s="4">
        <f t="shared" si="7"/>
        <v>68793.414682772229</v>
      </c>
      <c r="N9" s="4">
        <f t="shared" si="7"/>
        <v>68280.941568782087</v>
      </c>
      <c r="O9" s="4">
        <f t="shared" si="7"/>
        <v>67773.349151115661</v>
      </c>
      <c r="P9" s="4">
        <f t="shared" si="7"/>
        <v>67275.518126096664</v>
      </c>
      <c r="Q9" s="4">
        <f t="shared" si="7"/>
        <v>67672.137790370223</v>
      </c>
      <c r="R9" s="1"/>
    </row>
    <row r="10" spans="1:18" x14ac:dyDescent="0.35">
      <c r="A10" s="2"/>
      <c r="B10" s="9" t="s">
        <v>9</v>
      </c>
      <c r="C10" s="10">
        <f>C9/C5*1000/365</f>
        <v>66.245274555714047</v>
      </c>
      <c r="D10" s="10">
        <f>D9/D5*1000/365</f>
        <v>66.411776190627535</v>
      </c>
      <c r="E10" s="4">
        <f>D10</f>
        <v>66.411776190627535</v>
      </c>
      <c r="F10" s="4">
        <f t="shared" ref="F10:Q10" si="8">E10</f>
        <v>66.411776190627535</v>
      </c>
      <c r="G10" s="4">
        <f t="shared" si="8"/>
        <v>66.411776190627535</v>
      </c>
      <c r="H10" s="4">
        <f t="shared" si="8"/>
        <v>66.411776190627535</v>
      </c>
      <c r="I10" s="4">
        <f t="shared" si="8"/>
        <v>66.411776190627535</v>
      </c>
      <c r="J10" s="4">
        <f t="shared" si="8"/>
        <v>66.411776190627535</v>
      </c>
      <c r="K10" s="4">
        <f t="shared" si="8"/>
        <v>66.411776190627535</v>
      </c>
      <c r="L10" s="4">
        <f t="shared" si="8"/>
        <v>66.411776190627535</v>
      </c>
      <c r="M10" s="4">
        <f t="shared" si="8"/>
        <v>66.411776190627535</v>
      </c>
      <c r="N10" s="4">
        <f t="shared" si="8"/>
        <v>66.411776190627535</v>
      </c>
      <c r="O10" s="4">
        <f t="shared" si="8"/>
        <v>66.411776190627535</v>
      </c>
      <c r="P10" s="4">
        <f t="shared" si="8"/>
        <v>66.411776190627535</v>
      </c>
      <c r="Q10" s="4">
        <f t="shared" si="8"/>
        <v>66.411776190627535</v>
      </c>
      <c r="R10" s="1"/>
    </row>
    <row r="11" spans="1:18" x14ac:dyDescent="0.35">
      <c r="A11" s="2"/>
      <c r="B11" s="9" t="s">
        <v>16</v>
      </c>
      <c r="C11" s="10">
        <v>24504.400000000001</v>
      </c>
      <c r="D11" s="10">
        <v>25812.59</v>
      </c>
      <c r="E11" s="4">
        <f>D11</f>
        <v>25812.59</v>
      </c>
      <c r="F11" s="4">
        <f t="shared" ref="F11:Q11" si="9">E11</f>
        <v>25812.59</v>
      </c>
      <c r="G11" s="4">
        <f t="shared" si="9"/>
        <v>25812.59</v>
      </c>
      <c r="H11" s="4">
        <f t="shared" si="9"/>
        <v>25812.59</v>
      </c>
      <c r="I11" s="4">
        <f t="shared" si="9"/>
        <v>25812.59</v>
      </c>
      <c r="J11" s="4">
        <f t="shared" si="9"/>
        <v>25812.59</v>
      </c>
      <c r="K11" s="4">
        <f t="shared" si="9"/>
        <v>25812.59</v>
      </c>
      <c r="L11" s="4">
        <f t="shared" si="9"/>
        <v>25812.59</v>
      </c>
      <c r="M11" s="4">
        <f t="shared" si="9"/>
        <v>25812.59</v>
      </c>
      <c r="N11" s="4">
        <f t="shared" si="9"/>
        <v>25812.59</v>
      </c>
      <c r="O11" s="4">
        <f t="shared" si="9"/>
        <v>25812.59</v>
      </c>
      <c r="P11" s="4">
        <f t="shared" si="9"/>
        <v>25812.59</v>
      </c>
      <c r="Q11" s="4">
        <f t="shared" si="9"/>
        <v>25812.59</v>
      </c>
      <c r="R11" s="1"/>
    </row>
    <row r="12" spans="1:18" x14ac:dyDescent="0.35">
      <c r="A12" s="2"/>
      <c r="B12" s="9" t="s">
        <v>11</v>
      </c>
      <c r="C12" s="10">
        <f>C9+C11</f>
        <v>98348.670000000013</v>
      </c>
      <c r="D12" s="10">
        <f t="shared" ref="D12:P12" si="10">D9+D11</f>
        <v>98945.569999999992</v>
      </c>
      <c r="E12" s="4">
        <f t="shared" si="10"/>
        <v>98466.671015157553</v>
      </c>
      <c r="F12" s="4">
        <f t="shared" si="10"/>
        <v>97961.03147786198</v>
      </c>
      <c r="G12" s="4">
        <f t="shared" si="10"/>
        <v>97448.099062624635</v>
      </c>
      <c r="H12" s="4">
        <f t="shared" si="10"/>
        <v>96932.735688073386</v>
      </c>
      <c r="I12" s="4">
        <f t="shared" si="10"/>
        <v>96410.079435580366</v>
      </c>
      <c r="J12" s="4">
        <f t="shared" si="10"/>
        <v>95892.285101715184</v>
      </c>
      <c r="K12" s="4">
        <f t="shared" si="10"/>
        <v>95374.490767850017</v>
      </c>
      <c r="L12" s="4">
        <f t="shared" si="10"/>
        <v>95118.477796762367</v>
      </c>
      <c r="M12" s="4">
        <f t="shared" si="10"/>
        <v>94606.004682772225</v>
      </c>
      <c r="N12" s="4">
        <f t="shared" si="10"/>
        <v>94093.531568782084</v>
      </c>
      <c r="O12" s="4">
        <f t="shared" si="10"/>
        <v>93585.939151115657</v>
      </c>
      <c r="P12" s="4">
        <f t="shared" si="10"/>
        <v>93088.10812609666</v>
      </c>
      <c r="Q12" s="4">
        <f t="shared" ref="Q12" si="11">Q9+Q11</f>
        <v>93484.72779037022</v>
      </c>
      <c r="R12" s="1"/>
    </row>
    <row r="14" spans="1:18" x14ac:dyDescent="0.35">
      <c r="I14" s="16"/>
    </row>
    <row r="15" spans="1:18" x14ac:dyDescent="0.35">
      <c r="A15" s="24" t="s">
        <v>22</v>
      </c>
      <c r="B15" s="24"/>
      <c r="C15" s="17" t="s">
        <v>2</v>
      </c>
      <c r="D15" s="9" t="s">
        <v>2</v>
      </c>
      <c r="E15" s="3" t="s">
        <v>3</v>
      </c>
      <c r="F15" s="3" t="s">
        <v>3</v>
      </c>
      <c r="G15" s="3" t="s">
        <v>3</v>
      </c>
      <c r="H15" s="3" t="s">
        <v>3</v>
      </c>
      <c r="I15" s="3" t="s">
        <v>3</v>
      </c>
      <c r="J15" s="3" t="s">
        <v>3</v>
      </c>
      <c r="K15" s="3" t="s">
        <v>3</v>
      </c>
      <c r="L15" s="3" t="s">
        <v>3</v>
      </c>
      <c r="M15" s="3" t="s">
        <v>3</v>
      </c>
      <c r="N15" s="3" t="s">
        <v>3</v>
      </c>
      <c r="O15" s="3" t="s">
        <v>3</v>
      </c>
      <c r="P15" s="3" t="s">
        <v>3</v>
      </c>
      <c r="Q15" s="3" t="s">
        <v>3</v>
      </c>
    </row>
    <row r="16" spans="1:18" x14ac:dyDescent="0.35">
      <c r="A16" s="2"/>
      <c r="B16" s="3" t="s">
        <v>1</v>
      </c>
      <c r="C16" s="18">
        <v>2023</v>
      </c>
      <c r="D16" s="18">
        <f>C16+1</f>
        <v>2024</v>
      </c>
      <c r="E16" s="7">
        <f t="shared" ref="E16" si="12">D16+1</f>
        <v>2025</v>
      </c>
      <c r="F16" s="7">
        <f t="shared" ref="F16" si="13">E16+1</f>
        <v>2026</v>
      </c>
      <c r="G16" s="7">
        <f t="shared" ref="G16" si="14">F16+1</f>
        <v>2027</v>
      </c>
      <c r="H16" s="7">
        <f t="shared" ref="H16" si="15">G16+1</f>
        <v>2028</v>
      </c>
      <c r="I16" s="7">
        <f t="shared" ref="I16" si="16">H16+1</f>
        <v>2029</v>
      </c>
      <c r="J16" s="7">
        <f t="shared" ref="J16" si="17">I16+1</f>
        <v>2030</v>
      </c>
      <c r="K16" s="7">
        <f t="shared" ref="K16" si="18">J16+1</f>
        <v>2031</v>
      </c>
      <c r="L16" s="7">
        <f t="shared" ref="L16" si="19">K16+1</f>
        <v>2032</v>
      </c>
      <c r="M16" s="7">
        <f t="shared" ref="M16" si="20">L16+1</f>
        <v>2033</v>
      </c>
      <c r="N16" s="7">
        <f t="shared" ref="N16" si="21">M16+1</f>
        <v>2034</v>
      </c>
      <c r="O16" s="7">
        <f t="shared" ref="O16" si="22">N16+1</f>
        <v>2035</v>
      </c>
      <c r="P16" s="7">
        <f t="shared" ref="P16" si="23">O16+1</f>
        <v>2036</v>
      </c>
      <c r="Q16" s="7">
        <f t="shared" ref="Q16" si="24">P16+1</f>
        <v>2037</v>
      </c>
    </row>
    <row r="17" spans="1:19" x14ac:dyDescent="0.35">
      <c r="A17" s="5"/>
      <c r="B17" s="3" t="s">
        <v>0</v>
      </c>
      <c r="C17" s="19" t="s">
        <v>2</v>
      </c>
      <c r="D17" s="19" t="s">
        <v>2</v>
      </c>
      <c r="E17" s="13">
        <v>0.99345166866108225</v>
      </c>
      <c r="F17" s="13">
        <v>0.99304045237059591</v>
      </c>
      <c r="G17" s="13">
        <v>0.99289059604434116</v>
      </c>
      <c r="H17" s="13">
        <v>0.9928057553956835</v>
      </c>
      <c r="I17" s="13">
        <v>0.99265108012031722</v>
      </c>
      <c r="J17" s="13">
        <v>0.99266554182018529</v>
      </c>
      <c r="K17" s="13">
        <v>0.99261135007631474</v>
      </c>
      <c r="L17" s="13">
        <v>0.9924864581513192</v>
      </c>
      <c r="M17" s="13">
        <v>0.99260563380281686</v>
      </c>
      <c r="N17" s="13">
        <v>0.99255054984036895</v>
      </c>
      <c r="O17" s="13">
        <v>0.99256611865618294</v>
      </c>
      <c r="P17" s="13">
        <v>0.99265447213020308</v>
      </c>
      <c r="Q17" s="13">
        <v>0.99256384213580962</v>
      </c>
    </row>
    <row r="18" spans="1:19" x14ac:dyDescent="0.35">
      <c r="A18" s="2"/>
      <c r="B18" s="5" t="s">
        <v>13</v>
      </c>
      <c r="C18" s="6">
        <v>3404</v>
      </c>
      <c r="D18" s="6">
        <v>3352</v>
      </c>
      <c r="E18" s="4">
        <f>D18*E17</f>
        <v>3330.0499933519477</v>
      </c>
      <c r="F18" s="4">
        <f t="shared" ref="F18" si="25">E18*F17</f>
        <v>3306.8743518149181</v>
      </c>
      <c r="G18" s="4">
        <f t="shared" ref="G18" si="26">F18*G17</f>
        <v>3283.3644462172583</v>
      </c>
      <c r="H18" s="4">
        <f t="shared" ref="H18" si="27">G18*H17</f>
        <v>3259.7431192660551</v>
      </c>
      <c r="I18" s="4">
        <f t="shared" ref="I18" si="28">H18*I17</f>
        <v>3235.7875282542218</v>
      </c>
      <c r="J18" s="4">
        <f t="shared" ref="J18" si="29">I18*J17</f>
        <v>3212.0547799494752</v>
      </c>
      <c r="K18" s="4">
        <f t="shared" ref="K18" si="30">J18*K17</f>
        <v>3188.3220316447287</v>
      </c>
      <c r="L18" s="4">
        <f t="shared" ref="L18" si="31">K18*L17</f>
        <v>3164.3664406328949</v>
      </c>
      <c r="M18" s="4">
        <f t="shared" ref="M18" si="32">L18*M17</f>
        <v>3140.967956388778</v>
      </c>
      <c r="N18" s="4">
        <f t="shared" ref="N18" si="33">M18*N17</f>
        <v>3117.5694721446616</v>
      </c>
      <c r="O18" s="4">
        <f t="shared" ref="O18" si="34">N18*O17</f>
        <v>3094.393830607632</v>
      </c>
      <c r="P18" s="4">
        <f t="shared" ref="P18" si="35">O18*P17</f>
        <v>3071.663874484776</v>
      </c>
      <c r="Q18" s="4">
        <f t="shared" ref="Q18" si="36">P18*Q17</f>
        <v>3048.8224970083766</v>
      </c>
    </row>
    <row r="19" spans="1:19" x14ac:dyDescent="0.35">
      <c r="A19" s="2"/>
      <c r="B19" s="5" t="s">
        <v>14</v>
      </c>
      <c r="C19" s="6">
        <v>2906</v>
      </c>
      <c r="D19" s="6">
        <v>2871</v>
      </c>
      <c r="E19" s="4">
        <f t="shared" ref="E19:F19" si="37">D19*E17</f>
        <v>2852.1997407259673</v>
      </c>
      <c r="F19" s="4">
        <f t="shared" si="37"/>
        <v>2832.3497207818109</v>
      </c>
      <c r="G19" s="4">
        <f>F19*G17</f>
        <v>2812.2134024730753</v>
      </c>
      <c r="H19" s="7">
        <f>G19*H17</f>
        <v>2791.9816513761471</v>
      </c>
      <c r="I19" s="7">
        <f>H19*I17+24</f>
        <v>2795.4636019146392</v>
      </c>
      <c r="J19" s="7">
        <f t="shared" ref="J19:P19" si="38">I19*J17</f>
        <v>2774.9603910332021</v>
      </c>
      <c r="K19" s="7">
        <f t="shared" si="38"/>
        <v>2754.457180151765</v>
      </c>
      <c r="L19" s="7">
        <f>K19*L17+11</f>
        <v>2744.7614508582956</v>
      </c>
      <c r="M19" s="7">
        <f t="shared" si="38"/>
        <v>2724.4656795667374</v>
      </c>
      <c r="N19" s="7">
        <f t="shared" si="38"/>
        <v>2704.1699082751798</v>
      </c>
      <c r="O19" s="7">
        <f t="shared" si="38"/>
        <v>2684.0674300435412</v>
      </c>
      <c r="P19" s="7">
        <f t="shared" si="38"/>
        <v>2664.3515379317423</v>
      </c>
      <c r="Q19" s="7">
        <f>P19*Q17+37</f>
        <v>2681.5389992899836</v>
      </c>
    </row>
    <row r="20" spans="1:19" x14ac:dyDescent="0.35">
      <c r="A20" s="2"/>
      <c r="B20" s="5" t="s">
        <v>20</v>
      </c>
      <c r="C20" s="6">
        <f>C19-C21</f>
        <v>1964.12</v>
      </c>
      <c r="D20" s="6">
        <f>D19-D21</f>
        <v>1936.64</v>
      </c>
      <c r="E20" s="4">
        <f>E19-E21</f>
        <v>1923.9582395957987</v>
      </c>
      <c r="F20" s="4">
        <f t="shared" ref="F20:Q20" si="39">F19-F21</f>
        <v>1910.5683605903473</v>
      </c>
      <c r="G20" s="4">
        <f t="shared" si="39"/>
        <v>1896.9853583300094</v>
      </c>
      <c r="H20" s="4">
        <f t="shared" si="39"/>
        <v>1883.3379816513766</v>
      </c>
      <c r="I20" s="4">
        <f>I19-I21</f>
        <v>1893.4974817178568</v>
      </c>
      <c r="J20" s="4">
        <f t="shared" si="39"/>
        <v>1879.6097036246128</v>
      </c>
      <c r="K20" s="4">
        <f t="shared" si="39"/>
        <v>1865.7219255313689</v>
      </c>
      <c r="L20" s="4">
        <f t="shared" si="39"/>
        <v>1862.7037457658878</v>
      </c>
      <c r="M20" s="4">
        <f t="shared" si="39"/>
        <v>1848.9302321528298</v>
      </c>
      <c r="N20" s="4">
        <f t="shared" si="39"/>
        <v>1835.1567185397723</v>
      </c>
      <c r="O20" s="4">
        <f t="shared" si="39"/>
        <v>1821.5143812468386</v>
      </c>
      <c r="P20" s="4">
        <f t="shared" si="39"/>
        <v>1808.1343965941542</v>
      </c>
      <c r="Q20" s="4">
        <f t="shared" si="39"/>
        <v>1831.6888237814078</v>
      </c>
    </row>
    <row r="21" spans="1:19" x14ac:dyDescent="0.35">
      <c r="A21" s="2"/>
      <c r="B21" s="5" t="s">
        <v>19</v>
      </c>
      <c r="C21" s="6">
        <f>1002*0.94</f>
        <v>941.88</v>
      </c>
      <c r="D21" s="6">
        <f>994*0.94</f>
        <v>934.3599999999999</v>
      </c>
      <c r="E21" s="4">
        <f>D21*E17</f>
        <v>928.24150113016867</v>
      </c>
      <c r="F21" s="4">
        <f t="shared" ref="F21:Q21" si="40">E21*F17</f>
        <v>921.7813601914637</v>
      </c>
      <c r="G21" s="4">
        <f t="shared" si="40"/>
        <v>915.22804414306597</v>
      </c>
      <c r="H21" s="4">
        <f t="shared" si="40"/>
        <v>908.64366972477058</v>
      </c>
      <c r="I21" s="4">
        <f t="shared" si="40"/>
        <v>901.9661201967823</v>
      </c>
      <c r="J21" s="4">
        <f t="shared" si="40"/>
        <v>895.35068740858924</v>
      </c>
      <c r="K21" s="4">
        <f t="shared" si="40"/>
        <v>888.73525462039618</v>
      </c>
      <c r="L21" s="4">
        <f t="shared" si="40"/>
        <v>882.05770509240779</v>
      </c>
      <c r="M21" s="4">
        <f t="shared" si="40"/>
        <v>875.5354474139076</v>
      </c>
      <c r="N21" s="4">
        <f t="shared" si="40"/>
        <v>869.01318973540742</v>
      </c>
      <c r="O21" s="4">
        <f t="shared" si="40"/>
        <v>862.55304879670246</v>
      </c>
      <c r="P21" s="4">
        <f t="shared" si="40"/>
        <v>856.21714133758803</v>
      </c>
      <c r="Q21" s="4">
        <f t="shared" si="40"/>
        <v>849.85017550857594</v>
      </c>
    </row>
    <row r="22" spans="1:19" x14ac:dyDescent="0.35">
      <c r="A22" s="2"/>
      <c r="B22" s="5" t="s">
        <v>8</v>
      </c>
      <c r="C22" s="12">
        <f>D22</f>
        <v>0.85650357995226734</v>
      </c>
      <c r="D22" s="12">
        <f t="shared" ref="D22:Q22" si="41">D19/D18</f>
        <v>0.85650357995226734</v>
      </c>
      <c r="E22" s="14">
        <f t="shared" si="41"/>
        <v>0.85650357995226734</v>
      </c>
      <c r="F22" s="14">
        <f t="shared" si="41"/>
        <v>0.85650357995226734</v>
      </c>
      <c r="G22" s="14">
        <f t="shared" si="41"/>
        <v>0.85650357995226734</v>
      </c>
      <c r="H22" s="14">
        <f t="shared" si="41"/>
        <v>0.85650357995226734</v>
      </c>
      <c r="I22" s="14">
        <f t="shared" si="41"/>
        <v>0.86392063060545043</v>
      </c>
      <c r="J22" s="14">
        <f t="shared" si="41"/>
        <v>0.86392063060545043</v>
      </c>
      <c r="K22" s="14">
        <f t="shared" si="41"/>
        <v>0.86392063060545043</v>
      </c>
      <c r="L22" s="14">
        <f t="shared" si="41"/>
        <v>0.86739683988979621</v>
      </c>
      <c r="M22" s="14">
        <f t="shared" si="41"/>
        <v>0.86739683988979621</v>
      </c>
      <c r="N22" s="14">
        <f t="shared" si="41"/>
        <v>0.86739683988979632</v>
      </c>
      <c r="O22" s="14">
        <f t="shared" si="41"/>
        <v>0.86739683988979621</v>
      </c>
      <c r="P22" s="14">
        <f t="shared" si="41"/>
        <v>0.86739683988979621</v>
      </c>
      <c r="Q22" s="14">
        <f t="shared" si="41"/>
        <v>0.87953267266992885</v>
      </c>
    </row>
    <row r="23" spans="1:19" x14ac:dyDescent="0.35">
      <c r="A23" s="2"/>
      <c r="B23" s="5" t="s">
        <v>17</v>
      </c>
      <c r="C23" s="6">
        <v>63537</v>
      </c>
      <c r="D23" s="6">
        <v>62706</v>
      </c>
      <c r="E23" s="4">
        <f>(E26+E30)/(1-E25)-E24</f>
        <v>62365.914733232858</v>
      </c>
      <c r="F23" s="4">
        <f t="shared" ref="F23:Q23" si="42">(F26+F30)/(1-F25)-F24</f>
        <v>125762.1658453969</v>
      </c>
      <c r="G23" s="4">
        <f t="shared" si="42"/>
        <v>253062.13061826461</v>
      </c>
      <c r="H23" s="4">
        <f t="shared" si="42"/>
        <v>252504.91542206626</v>
      </c>
      <c r="I23" s="4">
        <f t="shared" si="42"/>
        <v>252600.81397989072</v>
      </c>
      <c r="J23" s="4">
        <f t="shared" si="42"/>
        <v>252036.12234152184</v>
      </c>
      <c r="K23" s="4">
        <f t="shared" si="42"/>
        <v>251471.43070315296</v>
      </c>
      <c r="L23" s="4">
        <f t="shared" si="42"/>
        <v>251204.39461346093</v>
      </c>
      <c r="M23" s="4">
        <f t="shared" si="42"/>
        <v>250645.4161974038</v>
      </c>
      <c r="N23" s="4">
        <f t="shared" si="42"/>
        <v>250086.43778134673</v>
      </c>
      <c r="O23" s="4">
        <f t="shared" si="42"/>
        <v>249532.78296925209</v>
      </c>
      <c r="P23" s="4">
        <f t="shared" si="42"/>
        <v>248989.77536508237</v>
      </c>
      <c r="Q23" s="4">
        <f t="shared" si="42"/>
        <v>249463.14589079714</v>
      </c>
    </row>
    <row r="24" spans="1:19" x14ac:dyDescent="0.35">
      <c r="A24" s="2"/>
      <c r="B24" s="11" t="s">
        <v>18</v>
      </c>
      <c r="C24" s="21">
        <v>40438</v>
      </c>
      <c r="D24" s="21">
        <v>44856</v>
      </c>
      <c r="E24" s="22">
        <f>((30551-4627)*E17+4627)/(1-0.32)</f>
        <v>44678.295674073379</v>
      </c>
      <c r="F24" s="22">
        <f>((30551-4627)*F17+4627)/(1-0.32)*8/12</f>
        <v>29775.079105152287</v>
      </c>
      <c r="G24" s="22">
        <v>0</v>
      </c>
      <c r="H24" s="22">
        <f t="shared" ref="H24:Q24" si="43">G24/12*8</f>
        <v>0</v>
      </c>
      <c r="I24" s="22">
        <f t="shared" si="43"/>
        <v>0</v>
      </c>
      <c r="J24" s="22">
        <f t="shared" si="43"/>
        <v>0</v>
      </c>
      <c r="K24" s="22">
        <f t="shared" si="43"/>
        <v>0</v>
      </c>
      <c r="L24" s="22">
        <f t="shared" si="43"/>
        <v>0</v>
      </c>
      <c r="M24" s="22">
        <f t="shared" si="43"/>
        <v>0</v>
      </c>
      <c r="N24" s="22">
        <f t="shared" si="43"/>
        <v>0</v>
      </c>
      <c r="O24" s="22">
        <f t="shared" si="43"/>
        <v>0</v>
      </c>
      <c r="P24" s="22">
        <f t="shared" si="43"/>
        <v>0</v>
      </c>
      <c r="Q24" s="22">
        <f t="shared" si="43"/>
        <v>0</v>
      </c>
    </row>
    <row r="25" spans="1:19" x14ac:dyDescent="0.35">
      <c r="A25" s="2"/>
      <c r="B25" s="11" t="s">
        <v>12</v>
      </c>
      <c r="C25" s="8">
        <f>(C23+C24-C33)/(C23+C24)</f>
        <v>9.8642750661216541E-2</v>
      </c>
      <c r="D25" s="8">
        <f>(D23+D24-D33)/(D23+D24)</f>
        <v>0.12909401089604136</v>
      </c>
      <c r="E25" s="15">
        <f>D25</f>
        <v>0.12909401089604136</v>
      </c>
      <c r="F25" s="15">
        <f>E25</f>
        <v>0.12909401089604136</v>
      </c>
      <c r="G25" s="15">
        <f t="shared" ref="G25:Q25" si="44">F25</f>
        <v>0.12909401089604136</v>
      </c>
      <c r="H25" s="15">
        <f t="shared" si="44"/>
        <v>0.12909401089604136</v>
      </c>
      <c r="I25" s="15">
        <f t="shared" si="44"/>
        <v>0.12909401089604136</v>
      </c>
      <c r="J25" s="15">
        <f t="shared" si="44"/>
        <v>0.12909401089604136</v>
      </c>
      <c r="K25" s="15">
        <f t="shared" si="44"/>
        <v>0.12909401089604136</v>
      </c>
      <c r="L25" s="15">
        <f t="shared" si="44"/>
        <v>0.12909401089604136</v>
      </c>
      <c r="M25" s="15">
        <f t="shared" si="44"/>
        <v>0.12909401089604136</v>
      </c>
      <c r="N25" s="15">
        <f t="shared" si="44"/>
        <v>0.12909401089604136</v>
      </c>
      <c r="O25" s="15">
        <f t="shared" si="44"/>
        <v>0.12909401089604136</v>
      </c>
      <c r="P25" s="15">
        <f t="shared" si="44"/>
        <v>0.12909401089604136</v>
      </c>
      <c r="Q25" s="15">
        <f t="shared" si="44"/>
        <v>0.12909401089604136</v>
      </c>
    </row>
    <row r="26" spans="1:19" x14ac:dyDescent="0.35">
      <c r="A26" s="2"/>
      <c r="B26" s="9" t="s">
        <v>15</v>
      </c>
      <c r="C26" s="10">
        <v>69605.320000000007</v>
      </c>
      <c r="D26" s="10">
        <v>68864.27</v>
      </c>
      <c r="E26" s="4">
        <f>D29*E19/1000*365</f>
        <v>68413.323942627307</v>
      </c>
      <c r="F26" s="4">
        <f t="shared" ref="F26:Q26" si="45">F19*F29/1000*365</f>
        <v>67937.198156162747</v>
      </c>
      <c r="G26" s="4">
        <f t="shared" si="45"/>
        <v>67454.205170854941</v>
      </c>
      <c r="H26" s="4">
        <f t="shared" si="45"/>
        <v>66968.923119266066</v>
      </c>
      <c r="I26" s="4">
        <f t="shared" si="45"/>
        <v>67052.441747621822</v>
      </c>
      <c r="J26" s="4">
        <f t="shared" si="45"/>
        <v>66560.648417769422</v>
      </c>
      <c r="K26" s="4">
        <f t="shared" si="45"/>
        <v>66068.855087917036</v>
      </c>
      <c r="L26" s="4">
        <f t="shared" si="45"/>
        <v>65836.29175809733</v>
      </c>
      <c r="M26" s="4">
        <f t="shared" si="45"/>
        <v>65349.474107773349</v>
      </c>
      <c r="N26" s="4">
        <f t="shared" si="45"/>
        <v>64862.656457449397</v>
      </c>
      <c r="O26" s="4">
        <f t="shared" si="45"/>
        <v>64380.475165699951</v>
      </c>
      <c r="P26" s="4">
        <f t="shared" si="45"/>
        <v>63907.56659109953</v>
      </c>
      <c r="Q26" s="4">
        <f t="shared" si="45"/>
        <v>64319.827817009835</v>
      </c>
    </row>
    <row r="27" spans="1:19" x14ac:dyDescent="0.35">
      <c r="A27" s="2"/>
      <c r="B27" s="9" t="s">
        <v>20</v>
      </c>
      <c r="C27" s="10">
        <f>C26-C28</f>
        <v>43405.19</v>
      </c>
      <c r="D27" s="10">
        <f>D26-D28</f>
        <v>42940.270000000004</v>
      </c>
      <c r="E27" s="4">
        <f t="shared" ref="E27:Q27" si="46">E20*E29*0.925/1000*365</f>
        <v>42687.245281863819</v>
      </c>
      <c r="F27" s="4">
        <f t="shared" si="46"/>
        <v>42390.161365156637</v>
      </c>
      <c r="G27" s="4">
        <f t="shared" si="46"/>
        <v>42088.792584266172</v>
      </c>
      <c r="H27" s="4">
        <f t="shared" si="46"/>
        <v>41785.995515314629</v>
      </c>
      <c r="I27" s="4">
        <f t="shared" si="46"/>
        <v>42011.406370058576</v>
      </c>
      <c r="J27" s="4">
        <f t="shared" si="46"/>
        <v>41703.275466962179</v>
      </c>
      <c r="K27" s="4">
        <f t="shared" si="46"/>
        <v>41395.14456386579</v>
      </c>
      <c r="L27" s="4">
        <f t="shared" si="46"/>
        <v>41328.179607297439</v>
      </c>
      <c r="M27" s="4">
        <f t="shared" si="46"/>
        <v>41022.583913018127</v>
      </c>
      <c r="N27" s="4">
        <f t="shared" si="46"/>
        <v>40716.988218738814</v>
      </c>
      <c r="O27" s="4">
        <f t="shared" si="46"/>
        <v>40414.302959643108</v>
      </c>
      <c r="P27" s="4">
        <f t="shared" si="46"/>
        <v>40117.43857091463</v>
      </c>
      <c r="Q27" s="4">
        <f t="shared" si="46"/>
        <v>40640.045345907485</v>
      </c>
    </row>
    <row r="28" spans="1:19" x14ac:dyDescent="0.35">
      <c r="A28" s="2"/>
      <c r="B28" s="9" t="s">
        <v>19</v>
      </c>
      <c r="C28" s="10">
        <v>26200.13</v>
      </c>
      <c r="D28" s="10">
        <f>30551-4627</f>
        <v>25924</v>
      </c>
      <c r="E28" s="4">
        <f t="shared" ref="E28:Q28" si="47">E21*E29*1.156/1000*365</f>
        <v>25738.282968666812</v>
      </c>
      <c r="F28" s="4">
        <f t="shared" si="47"/>
        <v>25559.156162447296</v>
      </c>
      <c r="G28" s="4">
        <f t="shared" si="47"/>
        <v>25377.445796522694</v>
      </c>
      <c r="H28" s="4">
        <f t="shared" si="47"/>
        <v>25194.874244029725</v>
      </c>
      <c r="I28" s="4">
        <f t="shared" si="47"/>
        <v>25009.719131831669</v>
      </c>
      <c r="J28" s="4">
        <f t="shared" si="47"/>
        <v>24826.286392770337</v>
      </c>
      <c r="K28" s="4">
        <f t="shared" si="47"/>
        <v>24642.853653709008</v>
      </c>
      <c r="L28" s="4">
        <f t="shared" si="47"/>
        <v>24457.698541510945</v>
      </c>
      <c r="M28" s="4">
        <f t="shared" si="47"/>
        <v>24276.849362154702</v>
      </c>
      <c r="N28" s="4">
        <f t="shared" si="47"/>
        <v>24096.00018279846</v>
      </c>
      <c r="O28" s="4">
        <f t="shared" si="47"/>
        <v>23916.87337657894</v>
      </c>
      <c r="P28" s="4">
        <f t="shared" si="47"/>
        <v>23741.191316632881</v>
      </c>
      <c r="Q28" s="4">
        <f t="shared" si="47"/>
        <v>23564.648070118452</v>
      </c>
    </row>
    <row r="29" spans="1:19" x14ac:dyDescent="0.35">
      <c r="A29" s="2"/>
      <c r="B29" s="9" t="s">
        <v>9</v>
      </c>
      <c r="C29" s="10">
        <f>C26/C19*1000/365</f>
        <v>65.622679576502094</v>
      </c>
      <c r="D29" s="10">
        <f>D26/D19*1000/365</f>
        <v>65.715511277155116</v>
      </c>
      <c r="E29" s="4">
        <f>D29</f>
        <v>65.715511277155116</v>
      </c>
      <c r="F29" s="4">
        <f t="shared" ref="F29:Q29" si="48">E29</f>
        <v>65.715511277155116</v>
      </c>
      <c r="G29" s="4">
        <f t="shared" si="48"/>
        <v>65.715511277155116</v>
      </c>
      <c r="H29" s="4">
        <f t="shared" si="48"/>
        <v>65.715511277155116</v>
      </c>
      <c r="I29" s="4">
        <f t="shared" si="48"/>
        <v>65.715511277155116</v>
      </c>
      <c r="J29" s="4">
        <f t="shared" si="48"/>
        <v>65.715511277155116</v>
      </c>
      <c r="K29" s="4">
        <f t="shared" si="48"/>
        <v>65.715511277155116</v>
      </c>
      <c r="L29" s="4">
        <f t="shared" si="48"/>
        <v>65.715511277155116</v>
      </c>
      <c r="M29" s="4">
        <f t="shared" si="48"/>
        <v>65.715511277155116</v>
      </c>
      <c r="N29" s="4">
        <f t="shared" si="48"/>
        <v>65.715511277155116</v>
      </c>
      <c r="O29" s="4">
        <f t="shared" si="48"/>
        <v>65.715511277155116</v>
      </c>
      <c r="P29" s="4">
        <f t="shared" si="48"/>
        <v>65.715511277155116</v>
      </c>
      <c r="Q29" s="4">
        <f t="shared" si="48"/>
        <v>65.715511277155116</v>
      </c>
    </row>
    <row r="30" spans="1:19" x14ac:dyDescent="0.35">
      <c r="A30" s="2"/>
      <c r="B30" s="9" t="s">
        <v>16</v>
      </c>
      <c r="C30" s="10">
        <v>24113.3</v>
      </c>
      <c r="D30" s="10">
        <v>24812.12</v>
      </c>
      <c r="E30" s="4">
        <f>E31+E32</f>
        <v>24812.12</v>
      </c>
      <c r="F30" s="4">
        <f t="shared" ref="F30:Q30" si="49">F31+F32</f>
        <v>67521.119999999995</v>
      </c>
      <c r="G30" s="4">
        <f t="shared" si="49"/>
        <v>152939.12</v>
      </c>
      <c r="H30" s="4">
        <f t="shared" si="49"/>
        <v>152939.12</v>
      </c>
      <c r="I30" s="4">
        <f t="shared" si="49"/>
        <v>152939.12</v>
      </c>
      <c r="J30" s="4">
        <f t="shared" si="49"/>
        <v>152939.12</v>
      </c>
      <c r="K30" s="4">
        <f t="shared" si="49"/>
        <v>152939.12</v>
      </c>
      <c r="L30" s="4">
        <f t="shared" si="49"/>
        <v>152939.12</v>
      </c>
      <c r="M30" s="4">
        <f t="shared" si="49"/>
        <v>152939.12</v>
      </c>
      <c r="N30" s="4">
        <f t="shared" si="49"/>
        <v>152939.12</v>
      </c>
      <c r="O30" s="4">
        <f t="shared" si="49"/>
        <v>152939.12</v>
      </c>
      <c r="P30" s="4">
        <f t="shared" si="49"/>
        <v>152939.12</v>
      </c>
      <c r="Q30" s="4">
        <f t="shared" si="49"/>
        <v>152939.12</v>
      </c>
      <c r="S30" s="20"/>
    </row>
    <row r="31" spans="1:19" x14ac:dyDescent="0.35">
      <c r="A31" s="2"/>
      <c r="B31" s="9" t="s">
        <v>20</v>
      </c>
      <c r="C31" s="10">
        <f>C30-C32</f>
        <v>19876.04</v>
      </c>
      <c r="D31" s="10">
        <f>D30-D32</f>
        <v>20185.12</v>
      </c>
      <c r="E31" s="4">
        <f>D31</f>
        <v>20185.12</v>
      </c>
      <c r="F31" s="4">
        <f>E31</f>
        <v>20185.12</v>
      </c>
      <c r="G31" s="4">
        <f t="shared" ref="G31:Q31" si="50">F31</f>
        <v>20185.12</v>
      </c>
      <c r="H31" s="4">
        <f t="shared" si="50"/>
        <v>20185.12</v>
      </c>
      <c r="I31" s="4">
        <f t="shared" si="50"/>
        <v>20185.12</v>
      </c>
      <c r="J31" s="4">
        <f t="shared" si="50"/>
        <v>20185.12</v>
      </c>
      <c r="K31" s="4">
        <f t="shared" si="50"/>
        <v>20185.12</v>
      </c>
      <c r="L31" s="4">
        <f t="shared" ref="L31" si="51">K31</f>
        <v>20185.12</v>
      </c>
      <c r="M31" s="4">
        <f t="shared" si="50"/>
        <v>20185.12</v>
      </c>
      <c r="N31" s="4">
        <f t="shared" si="50"/>
        <v>20185.12</v>
      </c>
      <c r="O31" s="4">
        <f t="shared" si="50"/>
        <v>20185.12</v>
      </c>
      <c r="P31" s="4">
        <f t="shared" si="50"/>
        <v>20185.12</v>
      </c>
      <c r="Q31" s="4">
        <f t="shared" si="50"/>
        <v>20185.12</v>
      </c>
      <c r="S31" s="23"/>
    </row>
    <row r="32" spans="1:19" x14ac:dyDescent="0.35">
      <c r="A32" s="2"/>
      <c r="B32" s="9" t="s">
        <v>19</v>
      </c>
      <c r="C32" s="10">
        <v>4237.26</v>
      </c>
      <c r="D32" s="10">
        <v>4627</v>
      </c>
      <c r="E32" s="4">
        <f>D32</f>
        <v>4627</v>
      </c>
      <c r="F32" s="4">
        <f>$E$32+1/3*(158629-30502)</f>
        <v>47336</v>
      </c>
      <c r="G32" s="4">
        <f>$E$32+(158629-30502)</f>
        <v>132754</v>
      </c>
      <c r="H32" s="4">
        <f t="shared" ref="H32:Q32" si="52">$E$32+(158629-30502)</f>
        <v>132754</v>
      </c>
      <c r="I32" s="4">
        <f t="shared" si="52"/>
        <v>132754</v>
      </c>
      <c r="J32" s="4">
        <f t="shared" si="52"/>
        <v>132754</v>
      </c>
      <c r="K32" s="4">
        <f t="shared" si="52"/>
        <v>132754</v>
      </c>
      <c r="L32" s="4">
        <f t="shared" si="52"/>
        <v>132754</v>
      </c>
      <c r="M32" s="4">
        <f t="shared" si="52"/>
        <v>132754</v>
      </c>
      <c r="N32" s="4">
        <f t="shared" si="52"/>
        <v>132754</v>
      </c>
      <c r="O32" s="4">
        <f t="shared" si="52"/>
        <v>132754</v>
      </c>
      <c r="P32" s="4">
        <f t="shared" si="52"/>
        <v>132754</v>
      </c>
      <c r="Q32" s="4">
        <f t="shared" si="52"/>
        <v>132754</v>
      </c>
      <c r="S32" s="23"/>
    </row>
    <row r="33" spans="1:17" x14ac:dyDescent="0.35">
      <c r="A33" s="2"/>
      <c r="B33" s="9" t="s">
        <v>10</v>
      </c>
      <c r="C33" s="10">
        <f t="shared" ref="C33:Q33" si="53">C26+C30</f>
        <v>93718.62000000001</v>
      </c>
      <c r="D33" s="10">
        <f t="shared" si="53"/>
        <v>93676.39</v>
      </c>
      <c r="E33" s="4">
        <f t="shared" si="53"/>
        <v>93225.443942627302</v>
      </c>
      <c r="F33" s="4">
        <f t="shared" si="53"/>
        <v>135458.31815616274</v>
      </c>
      <c r="G33" s="4">
        <f t="shared" si="53"/>
        <v>220393.32517085492</v>
      </c>
      <c r="H33" s="4">
        <f t="shared" si="53"/>
        <v>219908.04311926605</v>
      </c>
      <c r="I33" s="4">
        <f t="shared" si="53"/>
        <v>219991.5617476218</v>
      </c>
      <c r="J33" s="4">
        <f t="shared" si="53"/>
        <v>219499.7684177694</v>
      </c>
      <c r="K33" s="4">
        <f t="shared" si="53"/>
        <v>219007.97508791703</v>
      </c>
      <c r="L33" s="4">
        <f t="shared" si="53"/>
        <v>218775.41175809733</v>
      </c>
      <c r="M33" s="4">
        <f t="shared" si="53"/>
        <v>218288.59410777333</v>
      </c>
      <c r="N33" s="4">
        <f t="shared" si="53"/>
        <v>217801.77645744939</v>
      </c>
      <c r="O33" s="4">
        <f t="shared" si="53"/>
        <v>217319.59516569995</v>
      </c>
      <c r="P33" s="4">
        <f t="shared" si="53"/>
        <v>216846.68659109954</v>
      </c>
      <c r="Q33" s="4">
        <f t="shared" si="53"/>
        <v>217258.94781700982</v>
      </c>
    </row>
    <row r="34" spans="1:17" x14ac:dyDescent="0.35">
      <c r="G34" s="16"/>
    </row>
    <row r="38" spans="1:17" x14ac:dyDescent="0.35">
      <c r="D38" s="16"/>
    </row>
  </sheetData>
  <mergeCells count="2">
    <mergeCell ref="A15:B15"/>
    <mergeCell ref="A1:B1"/>
  </mergeCells>
  <pageMargins left="0.7" right="0.7" top="0.75" bottom="0.75" header="0.3" footer="0.3"/>
  <pageSetup paperSize="9" orientation="portrait" horizontalDpi="300" verticalDpi="300" r:id="rId1"/>
  <ignoredErrors>
    <ignoredError sqref="E9 F9:Q9 E26:Q26 E30 F30:Q30 I19 L19 L5 G8 J8 P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Vee ja reovee prognoos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2026-02-10T14:47:07Z</dcterms:modified>
</cp:coreProperties>
</file>